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USINESS LICENSES\"/>
    </mc:Choice>
  </mc:AlternateContent>
  <xr:revisionPtr revIDLastSave="0" documentId="13_ncr:1_{2F732A9C-151A-411F-B635-0D4729A98902}" xr6:coauthVersionLast="47" xr6:coauthVersionMax="47" xr10:uidLastSave="{00000000-0000-0000-0000-000000000000}"/>
  <bookViews>
    <workbookView xWindow="19335" yWindow="1515" windowWidth="21600" windowHeight="11295" activeTab="3" xr2:uid="{EF097D21-2B8E-2245-96DE-E29FB0F6F78C}"/>
  </bookViews>
  <sheets>
    <sheet name="P&amp;Z Requests" sheetId="1" r:id="rId1"/>
    <sheet name="Building Permits" sheetId="2" r:id="rId2"/>
    <sheet name="Business Licenses" sheetId="3" r:id="rId3"/>
    <sheet name="Alcohol Licenses" sheetId="4" r:id="rId4"/>
    <sheet name="Utilities Fees" sheetId="7" r:id="rId5"/>
    <sheet name="Misc Fee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C8" i="2"/>
  <c r="C9" i="2" s="1"/>
  <c r="C10" i="2" s="1"/>
  <c r="C11" i="2" s="1"/>
  <c r="C12" i="2" s="1"/>
  <c r="C13" i="2" s="1"/>
  <c r="C14" i="2" s="1"/>
  <c r="E25" i="2" l="1"/>
</calcChain>
</file>

<file path=xl/sharedStrings.xml><?xml version="1.0" encoding="utf-8"?>
<sst xmlns="http://schemas.openxmlformats.org/spreadsheetml/2006/main" count="202" uniqueCount="135">
  <si>
    <t>Fee Basis</t>
  </si>
  <si>
    <t>Factor (per unit)</t>
  </si>
  <si>
    <t>Public Hearing</t>
  </si>
  <si>
    <t>Zoning Change Request</t>
  </si>
  <si>
    <t>Base Fee</t>
  </si>
  <si>
    <t>Modifier</t>
  </si>
  <si>
    <t>Cap</t>
  </si>
  <si>
    <t>&gt;1 Acre</t>
  </si>
  <si>
    <t>per acre</t>
  </si>
  <si>
    <t>Conditional Use Permit</t>
  </si>
  <si>
    <t>Variance Request</t>
  </si>
  <si>
    <t>Appeal Request</t>
  </si>
  <si>
    <t>Comprehensive Plan Change Request</t>
  </si>
  <si>
    <t>Out of Cycle</t>
  </si>
  <si>
    <t>&gt;6 Months Since Last Change</t>
  </si>
  <si>
    <t>Area of Impact Change Request</t>
  </si>
  <si>
    <t>P&amp;Z Time (City and County)</t>
  </si>
  <si>
    <t>In Cycle (every 5 years)</t>
  </si>
  <si>
    <t>Sign Permit Request</t>
  </si>
  <si>
    <t>Temporary</t>
  </si>
  <si>
    <t>Permanent</t>
  </si>
  <si>
    <t>Subdivision Request</t>
  </si>
  <si>
    <t>Preliminary Plat</t>
  </si>
  <si>
    <t>&gt;4 lots</t>
  </si>
  <si>
    <t>per lot</t>
  </si>
  <si>
    <t>Final Plat</t>
  </si>
  <si>
    <t>300 ft Notify</t>
  </si>
  <si>
    <t>Site Posting</t>
  </si>
  <si>
    <t>Yes</t>
  </si>
  <si>
    <t>No</t>
  </si>
  <si>
    <t>per hour</t>
  </si>
  <si>
    <t>Additional engineering review</t>
  </si>
  <si>
    <t>Subdivision Development Agreement</t>
  </si>
  <si>
    <t>Commercial</t>
  </si>
  <si>
    <t>Non-commercial</t>
  </si>
  <si>
    <t>Project Value</t>
  </si>
  <si>
    <t>per $100 exceeding $500</t>
  </si>
  <si>
    <t>per $1000 exceeding $2000</t>
  </si>
  <si>
    <t>per $1000 exceeding $25,000</t>
  </si>
  <si>
    <t>per $1000 exceeding $50,000</t>
  </si>
  <si>
    <t>per $1000 exceeding $100,000</t>
  </si>
  <si>
    <t>per $1000 exceeding $500,000</t>
  </si>
  <si>
    <t>per $1000 exceeding $1,000,000</t>
  </si>
  <si>
    <t>of the building permit fee</t>
  </si>
  <si>
    <t>Calculator</t>
  </si>
  <si>
    <t>Enter Project Value</t>
  </si>
  <si>
    <t>Commercial ?</t>
  </si>
  <si>
    <t>Permit Fee</t>
  </si>
  <si>
    <t>Min</t>
  </si>
  <si>
    <t>Max</t>
  </si>
  <si>
    <t>Fee Range</t>
  </si>
  <si>
    <t>Total Permit Fee</t>
  </si>
  <si>
    <t>Plan Review Fee (required)</t>
  </si>
  <si>
    <t>Fee</t>
  </si>
  <si>
    <t>Business License</t>
  </si>
  <si>
    <t>Special Event Permit</t>
  </si>
  <si>
    <t>Replacement License</t>
  </si>
  <si>
    <t>1 Year (July 1 to June 30)</t>
  </si>
  <si>
    <t>License</t>
  </si>
  <si>
    <t>1 Month</t>
  </si>
  <si>
    <t>3-Day</t>
  </si>
  <si>
    <t>Vendor Permit</t>
  </si>
  <si>
    <t>Recreational Vehicle Park</t>
  </si>
  <si>
    <t>Liquor License</t>
  </si>
  <si>
    <t>Sales</t>
  </si>
  <si>
    <t>By the Drink</t>
  </si>
  <si>
    <t>Beer License</t>
  </si>
  <si>
    <t>Wine License</t>
  </si>
  <si>
    <t>25% of by the drink fee</t>
  </si>
  <si>
    <t>75% of division fee.</t>
  </si>
  <si>
    <t>Pop &lt;1000 is $300</t>
  </si>
  <si>
    <t>Pop 1000-3000 is $500</t>
  </si>
  <si>
    <t>Alcohol Beverage Catering Permit</t>
  </si>
  <si>
    <t>per day</t>
  </si>
  <si>
    <t>Limit 5 days</t>
  </si>
  <si>
    <t>Must have license (liquor, beer, wine)</t>
  </si>
  <si>
    <t>Must have beer license</t>
  </si>
  <si>
    <t>May sell wine with no additional license</t>
  </si>
  <si>
    <t>no beer license required</t>
  </si>
  <si>
    <t>$200 Max</t>
  </si>
  <si>
    <t>Dog License</t>
  </si>
  <si>
    <t>Water</t>
  </si>
  <si>
    <t>Sewer</t>
  </si>
  <si>
    <t>Garbage</t>
  </si>
  <si>
    <t>Monthly Service Fees</t>
  </si>
  <si>
    <t>Reconnection Fees</t>
  </si>
  <si>
    <t>Connection Fees (New Construction)</t>
  </si>
  <si>
    <t>After Voluntary Termination</t>
  </si>
  <si>
    <t>After Failure to Pay</t>
  </si>
  <si>
    <t>Additional Costs</t>
  </si>
  <si>
    <t>1 inch service</t>
  </si>
  <si>
    <t>plus parts, materials, and labor</t>
  </si>
  <si>
    <t>2 inch service</t>
  </si>
  <si>
    <t>plus delinquent account balance and late fees</t>
  </si>
  <si>
    <t>&gt;2 inch service</t>
  </si>
  <si>
    <t>TBD by Council</t>
  </si>
  <si>
    <t>Natural</t>
  </si>
  <si>
    <t>Spayed / Neutered</t>
  </si>
  <si>
    <t>Poultry License</t>
  </si>
  <si>
    <t>Up to 8 hens, No Roosters</t>
  </si>
  <si>
    <t>Annual Fee</t>
  </si>
  <si>
    <t>Registers and Logs must be kept per Arco Code 5.36</t>
  </si>
  <si>
    <t>New Fee</t>
  </si>
  <si>
    <t>Division Fee</t>
  </si>
  <si>
    <t>No Changes for 2025</t>
  </si>
  <si>
    <t>Residential</t>
  </si>
  <si>
    <t>per EDU</t>
  </si>
  <si>
    <t>per can</t>
  </si>
  <si>
    <t>1 x per week</t>
  </si>
  <si>
    <t>3 x per week</t>
  </si>
  <si>
    <t>per dumpster</t>
  </si>
  <si>
    <t>each additional dump per week</t>
  </si>
  <si>
    <t>none</t>
  </si>
  <si>
    <t>plus $14.18 per $100</t>
  </si>
  <si>
    <t>plus $14.18 per $1000</t>
  </si>
  <si>
    <t>plus $10.26 per $1000</t>
  </si>
  <si>
    <t>plus $7.10 per $1000</t>
  </si>
  <si>
    <t>plus $5.52 per $1000</t>
  </si>
  <si>
    <t>In Cycle (every 2 years)</t>
  </si>
  <si>
    <t>IC 23-934A</t>
  </si>
  <si>
    <t>IC 23-916</t>
  </si>
  <si>
    <t>IC 23-1016(1)(a)</t>
  </si>
  <si>
    <t>IC 23-1016(1)(b)</t>
  </si>
  <si>
    <t>IC 23-1315</t>
  </si>
  <si>
    <t>$200 max</t>
  </si>
  <si>
    <t>Not covered in previous fees</t>
  </si>
  <si>
    <t>All fees new for 2025</t>
  </si>
  <si>
    <t>Local fee maximum is</t>
  </si>
  <si>
    <t>Alcohol Licenses for 2025-2026</t>
  </si>
  <si>
    <t>Utilities fees 2025</t>
  </si>
  <si>
    <t>Business License Fees 2025</t>
  </si>
  <si>
    <t>Building Permit Fees 2025</t>
  </si>
  <si>
    <t>Previous Fee Schedule</t>
  </si>
  <si>
    <t>Previous Fee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</si>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</sst>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b/>
      <sz val="11"/>
      <color rgb="FF9C0006"/>
      <name val="Calibri"/>
      <family val="2"/>
    </font>
    <font>
      <b/>
      <sz val="11"/>
      <color rgb="FF0061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8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0" fillId="0" borderId="0" xfId="0" applyNumberFormat="1"/>
    <xf numFmtId="44" fontId="2" fillId="0" borderId="0" xfId="1" applyFont="1" applyAlignment="1">
      <alignment horizontal="center"/>
    </xf>
    <xf numFmtId="44" fontId="0" fillId="0" borderId="0" xfId="1" applyFont="1"/>
    <xf numFmtId="0" fontId="2" fillId="0" borderId="0" xfId="0" applyFont="1"/>
    <xf numFmtId="0" fontId="1" fillId="2" borderId="0" xfId="2"/>
    <xf numFmtId="44" fontId="1" fillId="2" borderId="0" xfId="2" applyNumberFormat="1"/>
    <xf numFmtId="0" fontId="2" fillId="2" borderId="0" xfId="2" applyFont="1"/>
    <xf numFmtId="0" fontId="2" fillId="2" borderId="0" xfId="2" applyFont="1" applyAlignment="1">
      <alignment horizontal="left"/>
    </xf>
    <xf numFmtId="0" fontId="0" fillId="0" borderId="0" xfId="0" applyAlignment="1">
      <alignment horizontal="left"/>
    </xf>
    <xf numFmtId="0" fontId="1" fillId="3" borderId="0" xfId="3"/>
    <xf numFmtId="44" fontId="1" fillId="3" borderId="0" xfId="3" applyNumberFormat="1"/>
    <xf numFmtId="9" fontId="0" fillId="0" borderId="0" xfId="1" applyNumberFormat="1" applyFon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4" fontId="0" fillId="5" borderId="1" xfId="0" applyNumberFormat="1" applyFill="1" applyBorder="1"/>
    <xf numFmtId="0" fontId="1" fillId="4" borderId="0" xfId="4"/>
    <xf numFmtId="44" fontId="1" fillId="4" borderId="0" xfId="4" applyNumberFormat="1"/>
    <xf numFmtId="44" fontId="2" fillId="0" borderId="0" xfId="1" applyFont="1"/>
    <xf numFmtId="0" fontId="0" fillId="0" borderId="0" xfId="0" applyAlignment="1">
      <alignment vertical="center"/>
    </xf>
    <xf numFmtId="44" fontId="1" fillId="3" borderId="0" xfId="1" applyFill="1"/>
    <xf numFmtId="44" fontId="5" fillId="7" borderId="0" xfId="6" applyNumberFormat="1"/>
    <xf numFmtId="0" fontId="4" fillId="6" borderId="0" xfId="5"/>
    <xf numFmtId="44" fontId="4" fillId="6" borderId="0" xfId="5" applyNumberFormat="1"/>
    <xf numFmtId="44" fontId="7" fillId="7" borderId="0" xfId="6" applyNumberFormat="1" applyFont="1"/>
    <xf numFmtId="0" fontId="8" fillId="6" borderId="0" xfId="5" applyFont="1"/>
    <xf numFmtId="0" fontId="6" fillId="8" borderId="0" xfId="7"/>
    <xf numFmtId="0" fontId="8" fillId="6" borderId="0" xfId="5" applyFont="1" applyAlignment="1">
      <alignment horizontal="center"/>
    </xf>
    <xf numFmtId="0" fontId="4" fillId="6" borderId="0" xfId="5" applyAlignment="1">
      <alignment horizontal="center"/>
    </xf>
    <xf numFmtId="44" fontId="8" fillId="6" borderId="0" xfId="5" applyNumberFormat="1" applyFont="1"/>
    <xf numFmtId="44" fontId="8" fillId="6" borderId="0" xfId="5" applyNumberFormat="1" applyFont="1" applyAlignment="1">
      <alignment horizontal="center" vertical="center"/>
    </xf>
    <xf numFmtId="44" fontId="6" fillId="8" borderId="0" xfId="7" applyNumberFormat="1"/>
    <xf numFmtId="44" fontId="6" fillId="8" borderId="0" xfId="7" applyNumberFormat="1" applyAlignment="1">
      <alignment horizontal="center"/>
    </xf>
    <xf numFmtId="0" fontId="6" fillId="8" borderId="0" xfId="7" applyAlignment="1">
      <alignment horizontal="center"/>
    </xf>
    <xf numFmtId="0" fontId="6" fillId="8" borderId="0" xfId="7" applyNumberFormat="1" applyAlignment="1">
      <alignment horizontal="left"/>
    </xf>
    <xf numFmtId="44" fontId="6" fillId="8" borderId="0" xfId="7" applyNumberFormat="1" applyAlignment="1">
      <alignment horizontal="left" vertic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0" xfId="2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8">
    <cellStyle name="20% - Accent1" xfId="2" builtinId="30"/>
    <cellStyle name="20% - Accent2" xfId="3" builtinId="34"/>
    <cellStyle name="20% - Accent3" xfId="4" builtinId="38"/>
    <cellStyle name="Bad" xfId="6" builtinId="27"/>
    <cellStyle name="Currency" xfId="1" builtinId="4"/>
    <cellStyle name="Good" xfId="5" builtinId="26"/>
    <cellStyle name="Neutral" xfId="7" builtinId="2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067D-ED36-FF40-B2B4-D557D239388D}">
  <dimension ref="A1:I31"/>
  <sheetViews>
    <sheetView zoomScale="180" zoomScaleNormal="180" workbookViewId="0">
      <pane ySplit="1" topLeftCell="A2" activePane="bottomLeft" state="frozen"/>
      <selection pane="bottomLeft" activeCell="J4" sqref="J4"/>
    </sheetView>
  </sheetViews>
  <sheetFormatPr defaultColWidth="11.42578125" defaultRowHeight="15" x14ac:dyDescent="0.25"/>
  <cols>
    <col min="1" max="1" width="28.7109375" customWidth="1"/>
    <col min="2" max="2" width="13.140625" style="4" customWidth="1"/>
    <col min="3" max="3" width="13.28515625" style="6" customWidth="1"/>
    <col min="4" max="4" width="12.85546875" customWidth="1"/>
    <col min="5" max="5" width="13.140625" style="4" customWidth="1"/>
    <col min="7" max="7" width="11.42578125" customWidth="1"/>
  </cols>
  <sheetData>
    <row r="1" spans="1:9" x14ac:dyDescent="0.25">
      <c r="A1" s="2" t="s">
        <v>0</v>
      </c>
      <c r="B1" s="3" t="s">
        <v>4</v>
      </c>
      <c r="C1" s="5" t="s">
        <v>5</v>
      </c>
      <c r="D1" s="2" t="s">
        <v>1</v>
      </c>
      <c r="E1" s="3" t="s">
        <v>6</v>
      </c>
      <c r="G1" s="3" t="s">
        <v>2</v>
      </c>
      <c r="H1" s="3" t="s">
        <v>26</v>
      </c>
      <c r="I1" s="3" t="s">
        <v>27</v>
      </c>
    </row>
    <row r="2" spans="1:9" x14ac:dyDescent="0.25">
      <c r="A2" s="20" t="s">
        <v>104</v>
      </c>
    </row>
    <row r="3" spans="1:9" s="8" customFormat="1" x14ac:dyDescent="0.25">
      <c r="A3" s="10" t="s">
        <v>12</v>
      </c>
      <c r="B3" s="9"/>
      <c r="C3" s="9"/>
      <c r="E3" s="9"/>
      <c r="G3" s="8" t="s">
        <v>28</v>
      </c>
      <c r="H3" s="8" t="s">
        <v>29</v>
      </c>
      <c r="I3" s="8" t="s">
        <v>29</v>
      </c>
    </row>
    <row r="4" spans="1:9" x14ac:dyDescent="0.25">
      <c r="A4" t="s">
        <v>17</v>
      </c>
      <c r="B4" s="4">
        <v>0</v>
      </c>
    </row>
    <row r="5" spans="1:9" x14ac:dyDescent="0.25">
      <c r="A5" t="s">
        <v>13</v>
      </c>
      <c r="B5" s="4">
        <v>500</v>
      </c>
    </row>
    <row r="6" spans="1:9" x14ac:dyDescent="0.25">
      <c r="A6" s="1" t="s">
        <v>14</v>
      </c>
    </row>
    <row r="8" spans="1:9" s="8" customFormat="1" x14ac:dyDescent="0.25">
      <c r="A8" s="11" t="s">
        <v>15</v>
      </c>
      <c r="B8" s="9"/>
      <c r="C8" s="9"/>
      <c r="E8" s="9"/>
      <c r="G8" s="8" t="s">
        <v>28</v>
      </c>
      <c r="H8" s="8" t="s">
        <v>29</v>
      </c>
      <c r="I8" s="8" t="s">
        <v>29</v>
      </c>
    </row>
    <row r="9" spans="1:9" x14ac:dyDescent="0.25">
      <c r="A9" s="12" t="s">
        <v>118</v>
      </c>
      <c r="B9" s="4">
        <v>0</v>
      </c>
    </row>
    <row r="10" spans="1:9" x14ac:dyDescent="0.25">
      <c r="A10" s="12" t="s">
        <v>13</v>
      </c>
      <c r="B10" s="4">
        <v>500</v>
      </c>
    </row>
    <row r="11" spans="1:9" x14ac:dyDescent="0.25">
      <c r="A11" s="1" t="s">
        <v>16</v>
      </c>
    </row>
    <row r="13" spans="1:9" s="8" customFormat="1" x14ac:dyDescent="0.25">
      <c r="A13" s="11" t="s">
        <v>3</v>
      </c>
      <c r="B13" s="9">
        <v>450</v>
      </c>
      <c r="C13" s="9"/>
      <c r="E13" s="9"/>
      <c r="G13" s="8" t="s">
        <v>28</v>
      </c>
      <c r="H13" s="8" t="s">
        <v>28</v>
      </c>
      <c r="I13" s="8" t="s">
        <v>28</v>
      </c>
    </row>
    <row r="14" spans="1:9" x14ac:dyDescent="0.25">
      <c r="A14" s="1" t="s">
        <v>7</v>
      </c>
      <c r="C14" s="6">
        <v>20</v>
      </c>
      <c r="D14" t="s">
        <v>8</v>
      </c>
      <c r="E14" s="4">
        <v>2450</v>
      </c>
    </row>
    <row r="16" spans="1:9" s="8" customFormat="1" x14ac:dyDescent="0.25">
      <c r="A16" s="11" t="s">
        <v>9</v>
      </c>
      <c r="B16" s="9">
        <v>475</v>
      </c>
      <c r="C16" s="9"/>
      <c r="E16" s="9"/>
      <c r="G16" s="8" t="s">
        <v>28</v>
      </c>
      <c r="H16" s="8" t="s">
        <v>28</v>
      </c>
      <c r="I16" s="8" t="s">
        <v>29</v>
      </c>
    </row>
    <row r="18" spans="1:9" s="8" customFormat="1" x14ac:dyDescent="0.25">
      <c r="A18" s="11" t="s">
        <v>10</v>
      </c>
      <c r="B18" s="9">
        <v>450</v>
      </c>
      <c r="C18" s="9"/>
      <c r="E18" s="9"/>
      <c r="G18" s="8" t="s">
        <v>28</v>
      </c>
      <c r="H18" s="8" t="s">
        <v>29</v>
      </c>
      <c r="I18" s="8" t="s">
        <v>29</v>
      </c>
    </row>
    <row r="20" spans="1:9" s="8" customFormat="1" x14ac:dyDescent="0.25">
      <c r="A20" s="11" t="s">
        <v>11</v>
      </c>
      <c r="B20" s="9">
        <v>500</v>
      </c>
      <c r="C20" s="9"/>
      <c r="E20" s="9"/>
      <c r="G20" s="8" t="s">
        <v>28</v>
      </c>
      <c r="H20" s="8" t="s">
        <v>29</v>
      </c>
      <c r="I20" s="8" t="s">
        <v>29</v>
      </c>
    </row>
    <row r="22" spans="1:9" s="8" customFormat="1" x14ac:dyDescent="0.25">
      <c r="A22" s="11" t="s">
        <v>18</v>
      </c>
      <c r="B22" s="9"/>
      <c r="C22" s="9"/>
      <c r="E22" s="9"/>
      <c r="G22" s="8" t="s">
        <v>29</v>
      </c>
      <c r="H22" s="8" t="s">
        <v>29</v>
      </c>
      <c r="I22" s="8" t="s">
        <v>29</v>
      </c>
    </row>
    <row r="23" spans="1:9" x14ac:dyDescent="0.25">
      <c r="A23" s="12" t="s">
        <v>19</v>
      </c>
      <c r="B23" s="4">
        <v>35</v>
      </c>
    </row>
    <row r="24" spans="1:9" x14ac:dyDescent="0.25">
      <c r="A24" s="12" t="s">
        <v>20</v>
      </c>
      <c r="B24" s="4">
        <v>125</v>
      </c>
    </row>
    <row r="26" spans="1:9" s="8" customFormat="1" x14ac:dyDescent="0.25">
      <c r="A26" s="10" t="s">
        <v>21</v>
      </c>
      <c r="B26" s="9"/>
      <c r="C26" s="9"/>
      <c r="E26" s="9"/>
    </row>
    <row r="27" spans="1:9" x14ac:dyDescent="0.25">
      <c r="A27" t="s">
        <v>22</v>
      </c>
      <c r="B27" s="4">
        <v>440</v>
      </c>
      <c r="G27" t="s">
        <v>29</v>
      </c>
      <c r="H27" t="s">
        <v>29</v>
      </c>
      <c r="I27" t="s">
        <v>29</v>
      </c>
    </row>
    <row r="28" spans="1:9" x14ac:dyDescent="0.25">
      <c r="A28" s="1" t="s">
        <v>23</v>
      </c>
      <c r="C28" s="6">
        <v>11</v>
      </c>
      <c r="D28" t="s">
        <v>24</v>
      </c>
    </row>
    <row r="29" spans="1:9" x14ac:dyDescent="0.25">
      <c r="A29" t="s">
        <v>25</v>
      </c>
      <c r="B29" s="4">
        <v>500</v>
      </c>
      <c r="G29" t="s">
        <v>28</v>
      </c>
      <c r="H29" t="s">
        <v>29</v>
      </c>
      <c r="I29" t="s">
        <v>28</v>
      </c>
    </row>
    <row r="30" spans="1:9" x14ac:dyDescent="0.25">
      <c r="A30" s="1" t="s">
        <v>31</v>
      </c>
      <c r="C30" s="6">
        <v>100</v>
      </c>
      <c r="D30" t="s">
        <v>30</v>
      </c>
    </row>
    <row r="31" spans="1:9" x14ac:dyDescent="0.25">
      <c r="A31" t="s">
        <v>32</v>
      </c>
      <c r="B31" s="4">
        <v>300</v>
      </c>
      <c r="G31" t="s">
        <v>29</v>
      </c>
      <c r="H31" t="s">
        <v>29</v>
      </c>
      <c r="I3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EF8E-7199-3E40-B8B9-2089754E593E}">
  <dimension ref="A1:J33"/>
  <sheetViews>
    <sheetView zoomScale="140" zoomScaleNormal="140" workbookViewId="0">
      <selection activeCell="L6" sqref="L6"/>
    </sheetView>
  </sheetViews>
  <sheetFormatPr defaultColWidth="11.42578125" defaultRowHeight="15" x14ac:dyDescent="0.25"/>
  <cols>
    <col min="1" max="1" width="12.42578125" customWidth="1"/>
    <col min="2" max="2" width="12.28515625" customWidth="1"/>
    <col min="4" max="4" width="11.140625" bestFit="1" customWidth="1"/>
    <col min="5" max="5" width="30" customWidth="1"/>
    <col min="6" max="6" width="10.85546875" customWidth="1"/>
    <col min="7" max="7" width="11.140625" bestFit="1" customWidth="1"/>
    <col min="9" max="9" width="10.85546875" style="6"/>
    <col min="10" max="10" width="16.140625" customWidth="1"/>
  </cols>
  <sheetData>
    <row r="1" spans="1:10" x14ac:dyDescent="0.25">
      <c r="A1" s="45" t="s">
        <v>131</v>
      </c>
      <c r="B1" s="45"/>
      <c r="I1" s="39" t="s">
        <v>132</v>
      </c>
      <c r="J1" s="39"/>
    </row>
    <row r="2" spans="1:10" x14ac:dyDescent="0.25">
      <c r="I2" s="35"/>
      <c r="J2" s="30"/>
    </row>
    <row r="3" spans="1:10" s="13" customFormat="1" x14ac:dyDescent="0.25">
      <c r="A3" s="46" t="s">
        <v>0</v>
      </c>
      <c r="B3" s="46"/>
      <c r="C3" s="3" t="s">
        <v>4</v>
      </c>
      <c r="D3" s="5" t="s">
        <v>5</v>
      </c>
      <c r="E3" s="2" t="s">
        <v>1</v>
      </c>
      <c r="F3" s="2" t="s">
        <v>50</v>
      </c>
      <c r="G3" s="2" t="s">
        <v>47</v>
      </c>
      <c r="H3"/>
      <c r="I3" s="36" t="s">
        <v>53</v>
      </c>
      <c r="J3" s="37" t="s">
        <v>5</v>
      </c>
    </row>
    <row r="4" spans="1:10" x14ac:dyDescent="0.25">
      <c r="I4" s="35"/>
      <c r="J4" s="30"/>
    </row>
    <row r="5" spans="1:10" x14ac:dyDescent="0.25">
      <c r="A5" s="13" t="s">
        <v>35</v>
      </c>
      <c r="B5" s="13"/>
      <c r="C5" s="14"/>
      <c r="D5" s="14"/>
      <c r="E5" s="13"/>
      <c r="F5" s="13"/>
      <c r="G5" s="13"/>
      <c r="H5" s="13"/>
      <c r="I5" s="35"/>
      <c r="J5" s="30"/>
    </row>
    <row r="6" spans="1:10" x14ac:dyDescent="0.25">
      <c r="A6" t="s">
        <v>48</v>
      </c>
      <c r="B6" t="s">
        <v>49</v>
      </c>
      <c r="I6" s="35"/>
      <c r="J6" s="30"/>
    </row>
    <row r="7" spans="1:10" x14ac:dyDescent="0.25">
      <c r="A7" s="17">
        <v>1</v>
      </c>
      <c r="B7" s="17">
        <v>500</v>
      </c>
      <c r="C7" s="4">
        <v>25</v>
      </c>
      <c r="D7" s="4"/>
      <c r="F7" s="18" t="str">
        <f>IF(AND(A25&gt;=A7,A25&lt;=B7),"&lt;--","")</f>
        <v/>
      </c>
      <c r="G7" s="16">
        <f>IF(F7="&lt;--",C7,0)</f>
        <v>0</v>
      </c>
      <c r="I7" s="35">
        <v>23.63</v>
      </c>
      <c r="J7" s="30"/>
    </row>
    <row r="8" spans="1:10" x14ac:dyDescent="0.25">
      <c r="A8" s="17">
        <v>501</v>
      </c>
      <c r="B8" s="17">
        <v>2000</v>
      </c>
      <c r="C8" s="4">
        <f>C7</f>
        <v>25</v>
      </c>
      <c r="D8" s="4">
        <v>3</v>
      </c>
      <c r="E8" t="s">
        <v>36</v>
      </c>
      <c r="F8" s="18" t="str">
        <f>IF(AND(A25&gt;=A8,A25&lt;=B8),"&lt;--","")</f>
        <v/>
      </c>
      <c r="G8" s="16">
        <f>IF(F8="&lt;--",(ROUNDDOWN($A$25,-2)-B7)/100*D8+C8,0)</f>
        <v>0</v>
      </c>
      <c r="I8" s="35">
        <v>23.63</v>
      </c>
      <c r="J8" s="38" t="s">
        <v>113</v>
      </c>
    </row>
    <row r="9" spans="1:10" x14ac:dyDescent="0.25">
      <c r="A9" s="17">
        <v>2001</v>
      </c>
      <c r="B9" s="17">
        <v>25000</v>
      </c>
      <c r="C9" s="4">
        <f>((2000-500)/100)*D8+C8</f>
        <v>70</v>
      </c>
      <c r="D9" s="4">
        <v>14</v>
      </c>
      <c r="E9" t="s">
        <v>37</v>
      </c>
      <c r="F9" s="18" t="str">
        <f>IF(AND(A25&gt;=A9,A25&lt;=B9),"&lt;--","")</f>
        <v/>
      </c>
      <c r="G9" s="16">
        <f t="shared" ref="G9:G14" si="0">IF(F9="&lt;--",(ROUNDDOWN($A$25,-3)-B8)/1000*D9+C9,0)</f>
        <v>0</v>
      </c>
      <c r="I9" s="35">
        <v>67.88</v>
      </c>
      <c r="J9" s="30" t="s">
        <v>114</v>
      </c>
    </row>
    <row r="10" spans="1:10" x14ac:dyDescent="0.25">
      <c r="A10" s="17">
        <v>25001</v>
      </c>
      <c r="B10" s="17">
        <v>50000</v>
      </c>
      <c r="C10" s="4">
        <f>((25000-2000)/1000)*D9+C9</f>
        <v>392</v>
      </c>
      <c r="D10" s="4">
        <v>10</v>
      </c>
      <c r="E10" t="s">
        <v>38</v>
      </c>
      <c r="F10" s="18" t="str">
        <f>IF(AND(A25&gt;=A10,A25&lt;=B10),"&lt;--","")</f>
        <v/>
      </c>
      <c r="G10" s="16">
        <f t="shared" si="0"/>
        <v>0</v>
      </c>
      <c r="I10" s="35">
        <v>396.9</v>
      </c>
      <c r="J10" s="30" t="s">
        <v>115</v>
      </c>
    </row>
    <row r="11" spans="1:10" x14ac:dyDescent="0.25">
      <c r="A11" s="17">
        <v>50001</v>
      </c>
      <c r="B11" s="17">
        <v>100000</v>
      </c>
      <c r="C11" s="4">
        <f>((50000-25000)/1000)*D10+C10</f>
        <v>642</v>
      </c>
      <c r="D11" s="4">
        <v>7</v>
      </c>
      <c r="E11" t="s">
        <v>39</v>
      </c>
      <c r="F11" s="18" t="str">
        <f>IF(AND(A25&gt;=A11,A25&lt;=B11),"&lt;--","")</f>
        <v/>
      </c>
      <c r="G11" s="16">
        <f t="shared" si="0"/>
        <v>0</v>
      </c>
      <c r="I11" s="35">
        <v>653.03</v>
      </c>
      <c r="J11" s="30" t="s">
        <v>116</v>
      </c>
    </row>
    <row r="12" spans="1:10" x14ac:dyDescent="0.25">
      <c r="A12" s="17">
        <v>100001</v>
      </c>
      <c r="B12" s="17">
        <v>500000</v>
      </c>
      <c r="C12" s="4">
        <f>((100000-50000)/1000)*D11+C11</f>
        <v>992</v>
      </c>
      <c r="D12" s="4">
        <v>5.5</v>
      </c>
      <c r="E12" t="s">
        <v>40</v>
      </c>
      <c r="F12" s="18" t="str">
        <f>IF(AND(A25&gt;=A12,A25&lt;=B12),"&lt;--","")</f>
        <v>&lt;--</v>
      </c>
      <c r="G12" s="16">
        <f t="shared" si="0"/>
        <v>2477</v>
      </c>
      <c r="I12" s="35">
        <v>1007.78</v>
      </c>
      <c r="J12" s="30" t="s">
        <v>117</v>
      </c>
    </row>
    <row r="13" spans="1:10" x14ac:dyDescent="0.25">
      <c r="A13" s="17">
        <v>500001</v>
      </c>
      <c r="B13" s="17">
        <v>1000000</v>
      </c>
      <c r="C13" s="4">
        <f>((500000-100000)/1000)*D12+C12</f>
        <v>3192</v>
      </c>
      <c r="D13" s="4">
        <v>4.75</v>
      </c>
      <c r="E13" t="s">
        <v>41</v>
      </c>
      <c r="F13" s="18" t="str">
        <f>IF(AND(A25&gt;=A13,A25&lt;=B13),"&lt;--","")</f>
        <v/>
      </c>
      <c r="G13" s="16">
        <f t="shared" si="0"/>
        <v>0</v>
      </c>
      <c r="I13" s="35" t="s">
        <v>125</v>
      </c>
      <c r="J13" s="30"/>
    </row>
    <row r="14" spans="1:10" x14ac:dyDescent="0.25">
      <c r="A14" s="17">
        <v>1000001</v>
      </c>
      <c r="B14" s="17">
        <v>10000000</v>
      </c>
      <c r="C14" s="4">
        <f>((1000000-500000)/1000)*D13+C13</f>
        <v>5567</v>
      </c>
      <c r="D14" s="4">
        <v>3.75</v>
      </c>
      <c r="E14" t="s">
        <v>42</v>
      </c>
      <c r="F14" s="18" t="str">
        <f>IF(AND(A25&gt;=A14,A25&lt;=B14),"&lt;--","")</f>
        <v/>
      </c>
      <c r="G14" s="16">
        <f t="shared" si="0"/>
        <v>0</v>
      </c>
      <c r="I14" s="35" t="s">
        <v>125</v>
      </c>
      <c r="J14" s="30"/>
    </row>
    <row r="15" spans="1:10" s="13" customFormat="1" x14ac:dyDescent="0.25">
      <c r="A15"/>
      <c r="B15"/>
      <c r="C15" s="4"/>
      <c r="D15" s="4"/>
      <c r="E15"/>
      <c r="F15"/>
      <c r="G15"/>
      <c r="H15"/>
      <c r="I15" s="6"/>
      <c r="J15"/>
    </row>
    <row r="16" spans="1:10" x14ac:dyDescent="0.25">
      <c r="C16" s="4"/>
    </row>
    <row r="17" spans="1:10" x14ac:dyDescent="0.25">
      <c r="A17" s="13" t="s">
        <v>52</v>
      </c>
      <c r="B17" s="13"/>
      <c r="C17" s="14"/>
      <c r="D17" s="14"/>
      <c r="E17" s="13"/>
      <c r="F17" s="14"/>
      <c r="G17" s="13"/>
      <c r="H17" s="13"/>
      <c r="I17" s="24"/>
      <c r="J17" s="13"/>
    </row>
    <row r="18" spans="1:10" x14ac:dyDescent="0.25">
      <c r="A18" s="18" t="s">
        <v>33</v>
      </c>
      <c r="B18" s="18"/>
      <c r="C18" s="4"/>
      <c r="D18" s="15">
        <v>0.65</v>
      </c>
      <c r="E18" t="s">
        <v>43</v>
      </c>
      <c r="F18" s="4"/>
    </row>
    <row r="19" spans="1:10" x14ac:dyDescent="0.25">
      <c r="A19" s="18" t="s">
        <v>34</v>
      </c>
      <c r="B19" s="18"/>
      <c r="C19" s="4"/>
      <c r="D19" s="15">
        <v>0.3</v>
      </c>
      <c r="E19" t="s">
        <v>43</v>
      </c>
      <c r="F19" s="4"/>
    </row>
    <row r="20" spans="1:10" s="13" customFormat="1" x14ac:dyDescent="0.25">
      <c r="A20"/>
      <c r="B20"/>
      <c r="C20"/>
      <c r="D20"/>
      <c r="E20"/>
      <c r="F20"/>
      <c r="G20"/>
      <c r="H20"/>
      <c r="I20" s="6"/>
      <c r="J20"/>
    </row>
    <row r="22" spans="1:10" x14ac:dyDescent="0.25">
      <c r="A22" s="13" t="s">
        <v>44</v>
      </c>
      <c r="B22" s="13"/>
      <c r="C22" s="13"/>
      <c r="D22" s="13"/>
      <c r="E22" s="13"/>
      <c r="F22" s="13"/>
      <c r="G22" s="13"/>
      <c r="H22" s="13"/>
      <c r="I22" s="24"/>
      <c r="J22" s="13"/>
    </row>
    <row r="23" spans="1:10" x14ac:dyDescent="0.25">
      <c r="A23" s="7"/>
      <c r="B23" s="7"/>
    </row>
    <row r="24" spans="1:10" x14ac:dyDescent="0.25">
      <c r="A24" s="42" t="s">
        <v>45</v>
      </c>
      <c r="B24" s="42"/>
      <c r="E24" s="7" t="s">
        <v>51</v>
      </c>
    </row>
    <row r="25" spans="1:10" x14ac:dyDescent="0.25">
      <c r="A25" s="40">
        <v>370000</v>
      </c>
      <c r="B25" s="41"/>
      <c r="E25" s="19">
        <f>IF(A28="Yes",SUM(G7:G14)*1.65,SUM(G7:G14)*1.3)</f>
        <v>3220.1</v>
      </c>
    </row>
    <row r="27" spans="1:10" x14ac:dyDescent="0.25">
      <c r="A27" s="42" t="s">
        <v>46</v>
      </c>
      <c r="B27" s="42"/>
    </row>
    <row r="28" spans="1:10" x14ac:dyDescent="0.25">
      <c r="A28" s="43" t="s">
        <v>29</v>
      </c>
      <c r="B28" s="44"/>
    </row>
    <row r="32" spans="1:10" hidden="1" x14ac:dyDescent="0.25">
      <c r="A32" t="s">
        <v>28</v>
      </c>
    </row>
    <row r="33" spans="1:1" hidden="1" x14ac:dyDescent="0.25">
      <c r="A33" t="s">
        <v>29</v>
      </c>
    </row>
  </sheetData>
  <mergeCells count="7">
    <mergeCell ref="I1:J1"/>
    <mergeCell ref="A25:B25"/>
    <mergeCell ref="A24:B24"/>
    <mergeCell ref="A27:B27"/>
    <mergeCell ref="A28:B28"/>
    <mergeCell ref="A1:B1"/>
    <mergeCell ref="A3:B3"/>
  </mergeCells>
  <phoneticPr fontId="3" type="noConversion"/>
  <conditionalFormatting sqref="F7:F14">
    <cfRule type="containsText" dxfId="0" priority="1" operator="containsText" text="&lt;--">
      <formula>NOT(ISERROR(SEARCH("&lt;--",F7)))</formula>
    </cfRule>
  </conditionalFormatting>
  <dataValidations count="1">
    <dataValidation type="list" allowBlank="1" showInputMessage="1" showErrorMessage="1" sqref="A28" xr:uid="{CF69EFC9-BF7F-EA41-A11E-64361FD1284F}">
      <formula1>$A$32:$A$33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E1DA-73D0-7844-9FB5-980845687316}">
  <dimension ref="A1:D17"/>
  <sheetViews>
    <sheetView zoomScale="140" zoomScaleNormal="140" workbookViewId="0">
      <selection activeCell="D19" sqref="D19"/>
    </sheetView>
  </sheetViews>
  <sheetFormatPr defaultColWidth="11.42578125" defaultRowHeight="15" x14ac:dyDescent="0.25"/>
  <cols>
    <col min="1" max="1" width="21.7109375" customWidth="1"/>
    <col min="2" max="2" width="10.85546875" style="4"/>
    <col min="3" max="3" width="4.140625" customWidth="1"/>
    <col min="4" max="4" width="38.42578125" customWidth="1"/>
  </cols>
  <sheetData>
    <row r="1" spans="1:4" x14ac:dyDescent="0.25">
      <c r="A1" s="8" t="s">
        <v>130</v>
      </c>
      <c r="D1" s="30" t="s">
        <v>126</v>
      </c>
    </row>
    <row r="3" spans="1:4" s="20" customFormat="1" x14ac:dyDescent="0.25">
      <c r="A3" s="7" t="s">
        <v>58</v>
      </c>
      <c r="B3" s="7" t="s">
        <v>53</v>
      </c>
      <c r="C3"/>
    </row>
    <row r="5" spans="1:4" s="20" customFormat="1" x14ac:dyDescent="0.25">
      <c r="A5" s="20" t="s">
        <v>54</v>
      </c>
      <c r="B5" s="21">
        <v>50</v>
      </c>
    </row>
    <row r="7" spans="1:4" x14ac:dyDescent="0.25">
      <c r="A7" s="20" t="s">
        <v>61</v>
      </c>
      <c r="B7" s="21"/>
      <c r="C7" s="20"/>
      <c r="D7" s="20"/>
    </row>
    <row r="8" spans="1:4" x14ac:dyDescent="0.25">
      <c r="A8" t="s">
        <v>57</v>
      </c>
      <c r="B8" s="4">
        <v>250</v>
      </c>
    </row>
    <row r="9" spans="1:4" x14ac:dyDescent="0.25">
      <c r="A9" t="s">
        <v>59</v>
      </c>
      <c r="B9" s="4">
        <v>75</v>
      </c>
    </row>
    <row r="10" spans="1:4" s="20" customFormat="1" x14ac:dyDescent="0.25">
      <c r="A10" t="s">
        <v>60</v>
      </c>
      <c r="B10" s="4">
        <v>25</v>
      </c>
      <c r="C10"/>
      <c r="D10"/>
    </row>
    <row r="12" spans="1:4" s="20" customFormat="1" x14ac:dyDescent="0.25">
      <c r="A12" s="20" t="s">
        <v>56</v>
      </c>
      <c r="B12" s="21">
        <v>15</v>
      </c>
    </row>
    <row r="14" spans="1:4" s="20" customFormat="1" x14ac:dyDescent="0.25">
      <c r="A14" s="20" t="s">
        <v>55</v>
      </c>
      <c r="B14" s="21">
        <v>25</v>
      </c>
    </row>
    <row r="16" spans="1:4" x14ac:dyDescent="0.25">
      <c r="A16" s="20" t="s">
        <v>62</v>
      </c>
      <c r="B16" s="21"/>
      <c r="C16" s="20"/>
      <c r="D16" s="20"/>
    </row>
    <row r="17" spans="1:4" x14ac:dyDescent="0.25">
      <c r="A17" t="s">
        <v>57</v>
      </c>
      <c r="B17" s="4">
        <v>50</v>
      </c>
      <c r="D17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5EE6-B3F3-F74A-A918-94E3FA3B6721}">
  <dimension ref="A1:J17"/>
  <sheetViews>
    <sheetView tabSelected="1" zoomScale="140" zoomScaleNormal="140" workbookViewId="0">
      <selection activeCell="B3" sqref="B3"/>
    </sheetView>
  </sheetViews>
  <sheetFormatPr defaultColWidth="11.42578125" defaultRowHeight="15" x14ac:dyDescent="0.25"/>
  <cols>
    <col min="1" max="1" width="31.42578125" customWidth="1"/>
    <col min="2" max="2" width="10.85546875" style="6"/>
    <col min="6" max="6" width="19.28515625" customWidth="1"/>
    <col min="7" max="7" width="21.42578125" customWidth="1"/>
  </cols>
  <sheetData>
    <row r="1" spans="1:10" x14ac:dyDescent="0.25">
      <c r="A1" s="8" t="s">
        <v>128</v>
      </c>
    </row>
    <row r="3" spans="1:10" x14ac:dyDescent="0.25">
      <c r="A3" s="7" t="s">
        <v>58</v>
      </c>
      <c r="B3" s="25" t="s">
        <v>133</v>
      </c>
      <c r="C3" s="32" t="s">
        <v>102</v>
      </c>
    </row>
    <row r="4" spans="1:10" x14ac:dyDescent="0.25">
      <c r="B4" s="25"/>
      <c r="C4" s="27"/>
    </row>
    <row r="5" spans="1:10" x14ac:dyDescent="0.25">
      <c r="A5" t="s">
        <v>63</v>
      </c>
      <c r="B5" s="25"/>
      <c r="C5" s="27"/>
      <c r="E5" t="s">
        <v>76</v>
      </c>
      <c r="G5" s="30" t="s">
        <v>103</v>
      </c>
      <c r="H5" t="s">
        <v>127</v>
      </c>
    </row>
    <row r="6" spans="1:10" x14ac:dyDescent="0.25">
      <c r="A6" s="1" t="s">
        <v>65</v>
      </c>
      <c r="B6" s="25">
        <v>225</v>
      </c>
      <c r="C6" s="27">
        <f>300*0.75</f>
        <v>225</v>
      </c>
      <c r="E6" t="s">
        <v>77</v>
      </c>
      <c r="G6" s="30" t="s">
        <v>70</v>
      </c>
      <c r="H6" t="s">
        <v>69</v>
      </c>
      <c r="J6" t="s">
        <v>120</v>
      </c>
    </row>
    <row r="7" spans="1:10" x14ac:dyDescent="0.25">
      <c r="B7" s="25"/>
      <c r="C7" s="26"/>
      <c r="G7" s="30" t="s">
        <v>71</v>
      </c>
    </row>
    <row r="8" spans="1:10" x14ac:dyDescent="0.25">
      <c r="B8" s="25"/>
      <c r="C8" s="27"/>
    </row>
    <row r="9" spans="1:10" x14ac:dyDescent="0.25">
      <c r="A9" t="s">
        <v>66</v>
      </c>
      <c r="B9" s="25"/>
      <c r="C9" s="27"/>
    </row>
    <row r="10" spans="1:10" x14ac:dyDescent="0.25">
      <c r="A10" s="1" t="s">
        <v>64</v>
      </c>
      <c r="B10" s="25">
        <v>50</v>
      </c>
      <c r="C10" s="27">
        <v>37.5</v>
      </c>
      <c r="E10" t="s">
        <v>68</v>
      </c>
      <c r="H10" t="s">
        <v>121</v>
      </c>
    </row>
    <row r="11" spans="1:10" x14ac:dyDescent="0.25">
      <c r="A11" s="1" t="s">
        <v>65</v>
      </c>
      <c r="B11" s="25">
        <v>150</v>
      </c>
      <c r="C11" s="27">
        <v>150</v>
      </c>
      <c r="E11" t="s">
        <v>79</v>
      </c>
      <c r="H11" t="s">
        <v>122</v>
      </c>
    </row>
    <row r="12" spans="1:10" x14ac:dyDescent="0.25">
      <c r="B12" s="25"/>
      <c r="C12" s="27"/>
    </row>
    <row r="13" spans="1:10" x14ac:dyDescent="0.25">
      <c r="A13" t="s">
        <v>67</v>
      </c>
      <c r="B13" s="25"/>
      <c r="C13" s="27"/>
    </row>
    <row r="14" spans="1:10" x14ac:dyDescent="0.25">
      <c r="A14" s="1" t="s">
        <v>64</v>
      </c>
      <c r="B14" s="25">
        <v>50</v>
      </c>
      <c r="C14" s="27">
        <v>50</v>
      </c>
      <c r="G14" t="s">
        <v>124</v>
      </c>
      <c r="H14" t="s">
        <v>123</v>
      </c>
    </row>
    <row r="15" spans="1:10" x14ac:dyDescent="0.25">
      <c r="A15" s="1" t="s">
        <v>65</v>
      </c>
      <c r="B15" s="25">
        <v>100</v>
      </c>
      <c r="C15" s="27">
        <v>100</v>
      </c>
      <c r="E15" t="s">
        <v>78</v>
      </c>
      <c r="G15" t="s">
        <v>124</v>
      </c>
      <c r="H15" t="s">
        <v>123</v>
      </c>
    </row>
    <row r="16" spans="1:10" x14ac:dyDescent="0.25">
      <c r="B16" s="25"/>
      <c r="C16" s="27"/>
    </row>
    <row r="17" spans="1:8" x14ac:dyDescent="0.25">
      <c r="A17" t="s">
        <v>72</v>
      </c>
      <c r="B17" s="25">
        <v>30</v>
      </c>
      <c r="C17" s="27">
        <v>20</v>
      </c>
      <c r="D17" t="s">
        <v>73</v>
      </c>
      <c r="E17" t="s">
        <v>74</v>
      </c>
      <c r="F17" t="s">
        <v>75</v>
      </c>
      <c r="H17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AF38-4097-AA41-9F2C-716E50430536}">
  <dimension ref="A1:E28"/>
  <sheetViews>
    <sheetView topLeftCell="A13" zoomScale="140" zoomScaleNormal="140" workbookViewId="0">
      <selection activeCell="D10" sqref="D10"/>
    </sheetView>
  </sheetViews>
  <sheetFormatPr defaultColWidth="11.42578125" defaultRowHeight="15" x14ac:dyDescent="0.25"/>
  <cols>
    <col min="1" max="1" width="21.85546875" customWidth="1"/>
    <col min="2" max="2" width="14.5703125" style="6" customWidth="1"/>
    <col min="3" max="3" width="14.85546875" customWidth="1"/>
    <col min="4" max="4" width="14.28515625" customWidth="1"/>
  </cols>
  <sheetData>
    <row r="1" spans="1:5" x14ac:dyDescent="0.25">
      <c r="A1" s="8" t="s">
        <v>129</v>
      </c>
    </row>
    <row r="3" spans="1:5" x14ac:dyDescent="0.25">
      <c r="A3" s="7" t="s">
        <v>0</v>
      </c>
      <c r="B3" s="28" t="s">
        <v>133</v>
      </c>
      <c r="C3" s="31" t="s">
        <v>102</v>
      </c>
    </row>
    <row r="4" spans="1:5" x14ac:dyDescent="0.25">
      <c r="A4" s="7"/>
      <c r="B4" s="25"/>
      <c r="C4" s="33"/>
    </row>
    <row r="5" spans="1:5" x14ac:dyDescent="0.25">
      <c r="A5" s="7" t="s">
        <v>84</v>
      </c>
      <c r="B5" s="25"/>
      <c r="C5" s="33"/>
    </row>
    <row r="6" spans="1:5" x14ac:dyDescent="0.25">
      <c r="A6" s="7" t="s">
        <v>105</v>
      </c>
      <c r="B6" s="25"/>
      <c r="C6" s="29"/>
    </row>
    <row r="7" spans="1:5" x14ac:dyDescent="0.25">
      <c r="A7" t="s">
        <v>81</v>
      </c>
      <c r="B7" s="25">
        <v>47</v>
      </c>
      <c r="C7" s="34" t="s">
        <v>134</v>
      </c>
    </row>
    <row r="8" spans="1:5" x14ac:dyDescent="0.25">
      <c r="A8" t="s">
        <v>82</v>
      </c>
      <c r="B8" s="25">
        <v>36.03</v>
      </c>
      <c r="C8" s="34"/>
    </row>
    <row r="9" spans="1:5" x14ac:dyDescent="0.25">
      <c r="A9" t="s">
        <v>83</v>
      </c>
      <c r="B9" s="25">
        <v>14.3</v>
      </c>
      <c r="C9" s="34"/>
    </row>
    <row r="10" spans="1:5" x14ac:dyDescent="0.25">
      <c r="B10" s="25"/>
      <c r="C10" s="33"/>
    </row>
    <row r="11" spans="1:5" x14ac:dyDescent="0.25">
      <c r="A11" s="7" t="s">
        <v>33</v>
      </c>
      <c r="B11" s="25"/>
      <c r="C11" s="29"/>
    </row>
    <row r="12" spans="1:5" x14ac:dyDescent="0.25">
      <c r="A12" t="s">
        <v>81</v>
      </c>
      <c r="B12" s="25">
        <v>47</v>
      </c>
      <c r="C12" s="34" t="s">
        <v>134</v>
      </c>
      <c r="D12" t="s">
        <v>106</v>
      </c>
    </row>
    <row r="13" spans="1:5" x14ac:dyDescent="0.25">
      <c r="A13" t="s">
        <v>82</v>
      </c>
      <c r="B13" s="25">
        <v>36.03</v>
      </c>
      <c r="C13" s="34"/>
      <c r="D13" t="s">
        <v>106</v>
      </c>
    </row>
    <row r="14" spans="1:5" x14ac:dyDescent="0.25">
      <c r="A14" t="s">
        <v>83</v>
      </c>
      <c r="B14" s="25">
        <v>14.3</v>
      </c>
      <c r="C14" s="34"/>
      <c r="D14" t="s">
        <v>107</v>
      </c>
      <c r="E14" t="s">
        <v>108</v>
      </c>
    </row>
    <row r="15" spans="1:5" x14ac:dyDescent="0.25">
      <c r="B15" s="25">
        <v>30</v>
      </c>
      <c r="C15" s="34"/>
      <c r="D15" t="s">
        <v>107</v>
      </c>
      <c r="E15" t="s">
        <v>109</v>
      </c>
    </row>
    <row r="16" spans="1:5" x14ac:dyDescent="0.25">
      <c r="B16" s="25">
        <v>35</v>
      </c>
      <c r="C16" s="34"/>
      <c r="D16" t="s">
        <v>110</v>
      </c>
      <c r="E16" t="s">
        <v>108</v>
      </c>
    </row>
    <row r="17" spans="1:5" x14ac:dyDescent="0.25">
      <c r="B17" s="25">
        <v>95</v>
      </c>
      <c r="C17" s="34"/>
      <c r="D17" t="s">
        <v>110</v>
      </c>
      <c r="E17" t="s">
        <v>109</v>
      </c>
    </row>
    <row r="18" spans="1:5" x14ac:dyDescent="0.25">
      <c r="B18" s="25">
        <v>10</v>
      </c>
      <c r="C18" s="34"/>
      <c r="D18" t="s">
        <v>110</v>
      </c>
      <c r="E18" t="s">
        <v>111</v>
      </c>
    </row>
    <row r="19" spans="1:5" x14ac:dyDescent="0.25">
      <c r="B19" s="25"/>
      <c r="C19" s="29"/>
    </row>
    <row r="20" spans="1:5" x14ac:dyDescent="0.25">
      <c r="A20" s="7" t="s">
        <v>85</v>
      </c>
      <c r="B20" s="25"/>
      <c r="C20" s="33"/>
      <c r="D20" s="7" t="s">
        <v>89</v>
      </c>
    </row>
    <row r="21" spans="1:5" x14ac:dyDescent="0.25">
      <c r="A21" t="s">
        <v>87</v>
      </c>
      <c r="B21" s="25" t="s">
        <v>112</v>
      </c>
      <c r="C21" s="33">
        <v>25</v>
      </c>
    </row>
    <row r="22" spans="1:5" x14ac:dyDescent="0.25">
      <c r="A22" t="s">
        <v>88</v>
      </c>
      <c r="B22" s="25">
        <v>50</v>
      </c>
      <c r="C22" s="33">
        <v>50</v>
      </c>
      <c r="D22" t="s">
        <v>93</v>
      </c>
    </row>
    <row r="23" spans="1:5" x14ac:dyDescent="0.25">
      <c r="B23" s="25"/>
      <c r="C23" s="33"/>
    </row>
    <row r="24" spans="1:5" x14ac:dyDescent="0.25">
      <c r="A24" s="7" t="s">
        <v>86</v>
      </c>
      <c r="B24" s="25"/>
      <c r="C24" s="33"/>
    </row>
    <row r="25" spans="1:5" x14ac:dyDescent="0.25">
      <c r="A25" t="s">
        <v>81</v>
      </c>
      <c r="B25" s="25"/>
      <c r="C25" s="33"/>
    </row>
    <row r="26" spans="1:5" x14ac:dyDescent="0.25">
      <c r="A26" t="s">
        <v>90</v>
      </c>
      <c r="B26" s="25">
        <v>750</v>
      </c>
      <c r="C26" s="33">
        <v>1000</v>
      </c>
      <c r="D26" t="s">
        <v>91</v>
      </c>
    </row>
    <row r="27" spans="1:5" x14ac:dyDescent="0.25">
      <c r="A27" t="s">
        <v>92</v>
      </c>
      <c r="B27" s="25">
        <v>1200</v>
      </c>
      <c r="C27" s="33">
        <v>2000</v>
      </c>
      <c r="D27" t="s">
        <v>91</v>
      </c>
    </row>
    <row r="28" spans="1:5" x14ac:dyDescent="0.25">
      <c r="A28" t="s">
        <v>94</v>
      </c>
      <c r="B28" s="25" t="s">
        <v>95</v>
      </c>
      <c r="C28" s="33" t="s">
        <v>95</v>
      </c>
      <c r="D28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C5E4-BC80-1A4D-BE09-483E66B90DCF}">
  <dimension ref="A1:D10"/>
  <sheetViews>
    <sheetView zoomScale="140" zoomScaleNormal="140" workbookViewId="0">
      <selection activeCell="C4" sqref="C4:D8"/>
    </sheetView>
  </sheetViews>
  <sheetFormatPr defaultColWidth="11.42578125" defaultRowHeight="15" x14ac:dyDescent="0.25"/>
  <cols>
    <col min="1" max="1" width="21.42578125" customWidth="1"/>
    <col min="2" max="2" width="10.85546875" style="6"/>
  </cols>
  <sheetData>
    <row r="1" spans="1:4" x14ac:dyDescent="0.25">
      <c r="A1" s="7" t="s">
        <v>0</v>
      </c>
      <c r="B1" s="22" t="s">
        <v>100</v>
      </c>
    </row>
    <row r="3" spans="1:4" x14ac:dyDescent="0.25">
      <c r="A3" s="7" t="s">
        <v>80</v>
      </c>
    </row>
    <row r="4" spans="1:4" x14ac:dyDescent="0.25">
      <c r="A4" t="s">
        <v>96</v>
      </c>
      <c r="B4" s="6">
        <v>10</v>
      </c>
      <c r="C4" s="47" t="s">
        <v>104</v>
      </c>
      <c r="D4" s="47"/>
    </row>
    <row r="5" spans="1:4" x14ac:dyDescent="0.25">
      <c r="A5" t="s">
        <v>97</v>
      </c>
      <c r="B5" s="6">
        <v>8</v>
      </c>
      <c r="C5" s="47"/>
      <c r="D5" s="47"/>
    </row>
    <row r="6" spans="1:4" x14ac:dyDescent="0.25">
      <c r="C6" s="47"/>
      <c r="D6" s="47"/>
    </row>
    <row r="7" spans="1:4" x14ac:dyDescent="0.25">
      <c r="A7" s="7" t="s">
        <v>98</v>
      </c>
      <c r="C7" s="47"/>
      <c r="D7" s="47"/>
    </row>
    <row r="8" spans="1:4" x14ac:dyDescent="0.25">
      <c r="A8" t="s">
        <v>99</v>
      </c>
      <c r="B8" s="6">
        <v>20</v>
      </c>
      <c r="C8" s="47"/>
      <c r="D8" s="47"/>
    </row>
    <row r="10" spans="1:4" x14ac:dyDescent="0.25">
      <c r="C10" s="23"/>
    </row>
  </sheetData>
  <mergeCells count="1">
    <mergeCell ref="C4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P&amp;Z Requests</vt:lpstr>
      <vt:lpstr>Building Permits</vt:lpstr>
      <vt:lpstr>Business Licenses</vt:lpstr>
      <vt:lpstr>Alcohol Licenses</vt:lpstr>
      <vt:lpstr>Utilities Fees</vt:lpstr>
      <vt:lpstr>Misc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Tessmer</dc:creator>
  <cp:lastModifiedBy>Josie</cp:lastModifiedBy>
  <dcterms:created xsi:type="dcterms:W3CDTF">2025-03-10T01:30:53Z</dcterms:created>
  <dcterms:modified xsi:type="dcterms:W3CDTF">2025-06-06T16:43:10Z</dcterms:modified>
</cp:coreProperties>
</file>